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L:\Marketing\oo Sales and Marketing Wholesale\LenderConnect\Worksheets\"/>
    </mc:Choice>
  </mc:AlternateContent>
  <xr:revisionPtr revIDLastSave="0" documentId="8_{BFBCE369-DE84-48CB-A2AE-FA918C629D8D}" xr6:coauthVersionLast="47" xr6:coauthVersionMax="47" xr10:uidLastSave="{00000000-0000-0000-0000-000000000000}"/>
  <bookViews>
    <workbookView xWindow="-108" yWindow="-108" windowWidth="29016" windowHeight="15816" xr2:uid="{00000000-000D-0000-FFFF-FFFF00000000}"/>
  </bookViews>
  <sheets>
    <sheet name="ICF Worksheet" sheetId="1" r:id="rId1"/>
    <sheet name="Sheet1" sheetId="2" r:id="rId2"/>
    <sheet name="Sheet2" sheetId="3" r:id="rId3"/>
  </sheets>
  <definedNames>
    <definedName name="_xlnm.Print_Area" localSheetId="0">'ICF Worksheet'!$A$1:$H$71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D24" i="1"/>
  <c r="C49" i="1"/>
  <c r="B49" i="1"/>
  <c r="F53" i="1" l="1"/>
  <c r="G12" i="1"/>
  <c r="F49" i="1"/>
  <c r="K7" i="1"/>
  <c r="F54" i="1"/>
  <c r="B53" i="1"/>
  <c r="F52" i="1"/>
  <c r="F51" i="1"/>
  <c r="G21" i="1"/>
  <c r="G20" i="1"/>
  <c r="G19" i="1"/>
  <c r="G18" i="1"/>
  <c r="G17" i="1"/>
  <c r="G16" i="1"/>
  <c r="G15" i="1"/>
  <c r="G14" i="1"/>
  <c r="G13" i="1"/>
  <c r="E49" i="1"/>
  <c r="G49" i="1" s="1"/>
  <c r="G44" i="1"/>
  <c r="F55" i="1" l="1"/>
  <c r="G42" i="1"/>
  <c r="M48" i="1" l="1"/>
  <c r="M49" i="1"/>
  <c r="M45" i="1"/>
  <c r="M43" i="1"/>
  <c r="M47" i="1"/>
  <c r="M44" i="1"/>
  <c r="M50" i="1"/>
  <c r="M46" i="1"/>
  <c r="M51" i="1"/>
  <c r="B54" i="1"/>
  <c r="M19" i="1"/>
  <c r="H19" i="1"/>
  <c r="H20" i="1"/>
  <c r="H21" i="1"/>
  <c r="H12" i="1"/>
  <c r="M53" i="1" l="1"/>
  <c r="G23" i="1"/>
  <c r="G46" i="1" l="1"/>
  <c r="B51" i="1" s="1"/>
  <c r="G48" i="1" l="1"/>
</calcChain>
</file>

<file path=xl/sharedStrings.xml><?xml version="1.0" encoding="utf-8"?>
<sst xmlns="http://schemas.openxmlformats.org/spreadsheetml/2006/main" count="88" uniqueCount="62">
  <si>
    <t>Fill in Yellow Cells</t>
  </si>
  <si>
    <t>Borrower Name:</t>
  </si>
  <si>
    <t>Property Address</t>
  </si>
  <si>
    <t>Transaction Type</t>
  </si>
  <si>
    <t>Vacant?</t>
  </si>
  <si>
    <t>Current Rent</t>
  </si>
  <si>
    <t>Unit #</t>
  </si>
  <si>
    <t>YES</t>
  </si>
  <si>
    <t>NO</t>
  </si>
  <si>
    <t>Purchase</t>
  </si>
  <si>
    <t>Market Rent</t>
  </si>
  <si>
    <t>Note Rate</t>
  </si>
  <si>
    <t>Product</t>
  </si>
  <si>
    <t>Qualifying Payment</t>
  </si>
  <si>
    <t>Loan Amount</t>
  </si>
  <si>
    <t>Debt Service Coverage Ratio</t>
  </si>
  <si>
    <t>Total</t>
  </si>
  <si>
    <t>Underwriter Name</t>
  </si>
  <si>
    <t>Date</t>
  </si>
  <si>
    <t>Comments</t>
  </si>
  <si>
    <t>Cash Out Refinance</t>
  </si>
  <si>
    <t>IO Flag</t>
  </si>
  <si>
    <t>Monthly Property Taxes</t>
  </si>
  <si>
    <t>Monthly Insurance</t>
  </si>
  <si>
    <t>Monthly Other (flood, subordinate financing, etc)</t>
  </si>
  <si>
    <t>Do all Applicants own their Primary Residence or a Rental property?</t>
  </si>
  <si>
    <t>Rent to be Utilized (per LMC guidelines)</t>
  </si>
  <si>
    <t xml:space="preserve">Value for lending </t>
  </si>
  <si>
    <t>Credit Score</t>
  </si>
  <si>
    <t>Rate &amp; Term Refinance</t>
  </si>
  <si>
    <t>Interest Only?</t>
  </si>
  <si>
    <t>LTV</t>
  </si>
  <si>
    <t>Qualifying notes</t>
  </si>
  <si>
    <t>N/A</t>
  </si>
  <si>
    <t>5/6 ARM</t>
  </si>
  <si>
    <t>7/6 ARM</t>
  </si>
  <si>
    <t>10/6 ARM</t>
  </si>
  <si>
    <t>30 YR FIXED</t>
  </si>
  <si>
    <t>15 YR FIXED</t>
  </si>
  <si>
    <t>PURCHASE TRANSACTION</t>
  </si>
  <si>
    <t>Minimum 680 FICO</t>
  </si>
  <si>
    <t>1.0 DSCR based on a 30 year amortizing payment</t>
  </si>
  <si>
    <t>0x30x12 on all housing trade lines as of the application date</t>
  </si>
  <si>
    <t>No mortgage forbearances with a missed payment in the most recent 12 months prior to the application date</t>
  </si>
  <si>
    <t>Applicant must own their current residence</t>
  </si>
  <si>
    <t>Subject Property must have been acquired in the last 12 months:</t>
  </si>
  <si>
    <t>At least 3 consecutive months receipt of rent from the property are provided prior to application date</t>
  </si>
  <si>
    <t>On Multi-Unit Properties (for requirements above) only 1 unit is required to be verified</t>
  </si>
  <si>
    <t xml:space="preserve">REFINANCE TRANSACTION </t>
  </si>
  <si>
    <t>DSCR MINIMUM .7500 BUT LESS THAN 7.000</t>
  </si>
  <si>
    <t>DSCR &gt; 1.000</t>
  </si>
  <si>
    <t>PURCHASE/RATE &amp; TERM REFINANCE</t>
  </si>
  <si>
    <t>CASH-OUT REFINANCE</t>
  </si>
  <si>
    <t>FICO</t>
  </si>
  <si>
    <t>CLTV</t>
  </si>
  <si>
    <t>LOAN AMT</t>
  </si>
  <si>
    <t>Vacancies</t>
  </si>
  <si>
    <t>Investor Cash Flow Worksheet for 5-10 Units</t>
  </si>
  <si>
    <t>Do all applicants 12 mo documented landlord history?</t>
  </si>
  <si>
    <t>All applicants 0 x 24 on all rent/mtg pymts in past 24 months?</t>
  </si>
  <si>
    <t>Recommendation</t>
  </si>
  <si>
    <t>Required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</si>
</sst>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%"/>
    <numFmt numFmtId="165" formatCode="&quot;$&quot;#,##0.00"/>
    <numFmt numFmtId="166" formatCode="0.000"/>
    <numFmt numFmtId="167" formatCode=";;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3" fillId="0" borderId="0" xfId="0" applyFont="1"/>
    <xf numFmtId="44" fontId="4" fillId="2" borderId="1" xfId="1" applyFont="1" applyFill="1" applyBorder="1" applyProtection="1">
      <protection locked="0"/>
    </xf>
    <xf numFmtId="44" fontId="4" fillId="2" borderId="1" xfId="1" applyFont="1" applyFill="1" applyBorder="1" applyAlignme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64" fontId="6" fillId="0" borderId="0" xfId="0" applyNumberFormat="1" applyFont="1"/>
    <xf numFmtId="164" fontId="7" fillId="0" borderId="0" xfId="0" applyNumberFormat="1" applyFont="1"/>
    <xf numFmtId="166" fontId="9" fillId="0" borderId="0" xfId="0" applyNumberFormat="1" applyFont="1"/>
    <xf numFmtId="0" fontId="9" fillId="0" borderId="0" xfId="0" applyFont="1"/>
    <xf numFmtId="0" fontId="11" fillId="0" borderId="0" xfId="0" applyFont="1"/>
    <xf numFmtId="167" fontId="4" fillId="0" borderId="0" xfId="0" applyNumberFormat="1" applyFont="1"/>
    <xf numFmtId="164" fontId="4" fillId="0" borderId="0" xfId="0" applyNumberFormat="1" applyFont="1" applyAlignment="1">
      <alignment horizontal="left"/>
    </xf>
    <xf numFmtId="164" fontId="4" fillId="0" borderId="0" xfId="0" applyNumberFormat="1" applyFont="1"/>
    <xf numFmtId="164" fontId="4" fillId="0" borderId="0" xfId="1" applyNumberFormat="1" applyFont="1" applyFill="1" applyBorder="1" applyProtection="1">
      <protection locked="0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Protection="1">
      <protection hidden="1"/>
    </xf>
    <xf numFmtId="0" fontId="13" fillId="0" borderId="0" xfId="0" applyFont="1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5" fontId="9" fillId="0" borderId="0" xfId="1" applyNumberFormat="1" applyFont="1"/>
    <xf numFmtId="164" fontId="9" fillId="0" borderId="0" xfId="1" applyNumberFormat="1" applyFont="1" applyFill="1" applyBorder="1" applyProtection="1"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3" fillId="0" borderId="0" xfId="0" applyFont="1" applyProtection="1">
      <protection locked="0" hidden="1"/>
    </xf>
    <xf numFmtId="0" fontId="7" fillId="0" borderId="0" xfId="0" applyFont="1" applyProtection="1">
      <protection hidden="1"/>
    </xf>
    <xf numFmtId="44" fontId="3" fillId="0" borderId="1" xfId="1" applyFont="1" applyBorder="1" applyAlignment="1" applyProtection="1"/>
    <xf numFmtId="44" fontId="3" fillId="0" borderId="1" xfId="1" applyFont="1" applyFill="1" applyBorder="1" applyProtection="1"/>
    <xf numFmtId="44" fontId="3" fillId="0" borderId="0" xfId="1" applyFont="1" applyProtection="1"/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6" xfId="0" applyBorder="1"/>
    <xf numFmtId="166" fontId="9" fillId="0" borderId="0" xfId="0" applyNumberFormat="1" applyFont="1"/>
    <xf numFmtId="166" fontId="10" fillId="0" borderId="0" xfId="0" applyNumberFormat="1" applyFont="1"/>
    <xf numFmtId="0" fontId="10" fillId="0" borderId="0" xfId="0" applyFont="1"/>
    <xf numFmtId="0" fontId="3" fillId="0" borderId="0" xfId="0" applyFont="1"/>
    <xf numFmtId="0" fontId="14" fillId="0" borderId="1" xfId="0" applyFont="1" applyBorder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vertical="top"/>
    </xf>
    <xf numFmtId="0" fontId="4" fillId="2" borderId="1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center" wrapText="1"/>
      <protection locked="0"/>
    </xf>
    <xf numFmtId="0" fontId="4" fillId="2" borderId="9" xfId="0" applyFont="1" applyFill="1" applyBorder="1" applyAlignment="1" applyProtection="1">
      <alignment horizontal="center" wrapText="1"/>
      <protection locked="0"/>
    </xf>
    <xf numFmtId="14" fontId="4" fillId="2" borderId="1" xfId="0" applyNumberFormat="1" applyFont="1" applyFill="1" applyBorder="1" applyProtection="1">
      <protection locked="0"/>
    </xf>
    <xf numFmtId="0" fontId="14" fillId="0" borderId="13" xfId="0" applyFont="1" applyBorder="1"/>
    <xf numFmtId="0" fontId="14" fillId="0" borderId="10" xfId="0" applyFont="1" applyBorder="1"/>
    <xf numFmtId="0" fontId="14" fillId="0" borderId="1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4">
    <dxf>
      <font>
        <b/>
        <i val="0"/>
        <strike val="0"/>
      </font>
      <fill>
        <patternFill>
          <bgColor theme="9" tint="0.3999450666829432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rgb="FFFF0000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83820</xdr:rowOff>
    </xdr:from>
    <xdr:to>
      <xdr:col>5</xdr:col>
      <xdr:colOff>243840</xdr:colOff>
      <xdr:row>4</xdr:row>
      <xdr:rowOff>61945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4120E5-4A1F-4026-8D97-0AA4C52BF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820"/>
          <a:ext cx="3909060" cy="709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3234690</xdr:colOff>
      <xdr:row>4</xdr:row>
      <xdr:rowOff>168625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A7F285-4615-4EEB-9773-4B51F53FA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44290" cy="74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84"/>
  <sheetViews>
    <sheetView showGridLines="0" tabSelected="1" zoomScale="86" zoomScaleNormal="86" workbookViewId="0">
      <selection activeCell="D58" sqref="D58:F58"/>
    </sheetView>
  </sheetViews>
  <sheetFormatPr defaultRowHeight="14.4" x14ac:dyDescent="0.3"/>
  <cols>
    <col min="3" max="3" width="13" customWidth="1"/>
    <col min="4" max="4" width="10" customWidth="1"/>
    <col min="5" max="5" width="12.6640625" customWidth="1"/>
    <col min="6" max="6" width="17.88671875" customWidth="1"/>
    <col min="7" max="7" width="27" customWidth="1"/>
    <col min="8" max="8" width="9.109375" style="8"/>
    <col min="9" max="12" width="8.88671875" style="8"/>
    <col min="13" max="13" width="9.109375" style="8" hidden="1" customWidth="1"/>
    <col min="14" max="14" width="9.109375" style="8"/>
  </cols>
  <sheetData>
    <row r="2" spans="2:14" x14ac:dyDescent="0.3">
      <c r="J2" s="8" t="s">
        <v>7</v>
      </c>
    </row>
    <row r="3" spans="2:14" x14ac:dyDescent="0.3">
      <c r="J3" s="8" t="s">
        <v>8</v>
      </c>
    </row>
    <row r="4" spans="2:14" x14ac:dyDescent="0.3">
      <c r="J4" s="8" t="s">
        <v>33</v>
      </c>
    </row>
    <row r="6" spans="2:14" s="1" customFormat="1" ht="15.6" x14ac:dyDescent="0.3">
      <c r="B6" s="65" t="s">
        <v>57</v>
      </c>
      <c r="C6" s="65"/>
      <c r="D6" s="65"/>
      <c r="E6" s="65"/>
      <c r="F6" s="65"/>
      <c r="G6" s="65"/>
      <c r="H6" s="65"/>
      <c r="I6" s="6"/>
      <c r="J6" s="6" t="s">
        <v>9</v>
      </c>
      <c r="K6" s="6"/>
      <c r="L6" s="6"/>
      <c r="M6" s="6"/>
      <c r="N6" s="6"/>
    </row>
    <row r="7" spans="2:14" s="1" customFormat="1" ht="13.8" x14ac:dyDescent="0.25">
      <c r="B7" s="66" t="s">
        <v>0</v>
      </c>
      <c r="C7" s="66"/>
      <c r="D7" s="66"/>
      <c r="E7" s="66"/>
      <c r="F7" s="66"/>
      <c r="G7" s="66"/>
      <c r="H7" s="66"/>
      <c r="I7" s="6"/>
      <c r="J7" s="6" t="s">
        <v>29</v>
      </c>
      <c r="K7" s="6" t="str">
        <f>IF(G27=J8,"B","A")</f>
        <v>A</v>
      </c>
      <c r="L7" s="6"/>
      <c r="M7" s="6"/>
      <c r="N7" s="6"/>
    </row>
    <row r="8" spans="2:14" s="1" customFormat="1" ht="13.2" x14ac:dyDescent="0.25">
      <c r="B8" s="64" t="s">
        <v>1</v>
      </c>
      <c r="C8" s="64"/>
      <c r="D8" s="67"/>
      <c r="E8" s="67"/>
      <c r="F8" s="67"/>
      <c r="G8" s="67"/>
      <c r="H8" s="6"/>
      <c r="I8" s="6"/>
      <c r="J8" s="6" t="s">
        <v>20</v>
      </c>
      <c r="K8" s="6"/>
      <c r="L8" s="6"/>
      <c r="M8" s="6"/>
      <c r="N8" s="6"/>
    </row>
    <row r="9" spans="2:14" s="1" customFormat="1" ht="13.2" x14ac:dyDescent="0.25">
      <c r="B9" s="64" t="s">
        <v>2</v>
      </c>
      <c r="C9" s="64"/>
      <c r="D9" s="67"/>
      <c r="E9" s="67"/>
      <c r="F9" s="67"/>
      <c r="G9" s="67"/>
      <c r="H9" s="6"/>
      <c r="I9" s="6"/>
      <c r="J9" s="6"/>
      <c r="K9" s="6"/>
      <c r="L9" s="6"/>
      <c r="M9" s="6"/>
      <c r="N9" s="6"/>
    </row>
    <row r="10" spans="2:14" s="1" customFormat="1" ht="13.2" x14ac:dyDescent="0.25">
      <c r="B10" s="64"/>
      <c r="C10" s="64"/>
      <c r="D10" s="63"/>
      <c r="E10" s="63"/>
      <c r="F10" s="63"/>
      <c r="G10" s="63"/>
      <c r="H10" s="6"/>
      <c r="I10" s="6"/>
      <c r="J10" s="6"/>
      <c r="K10" s="6"/>
      <c r="L10" s="6"/>
      <c r="M10" s="6"/>
      <c r="N10" s="6"/>
    </row>
    <row r="11" spans="2:14" s="1" customFormat="1" ht="13.2" x14ac:dyDescent="0.25">
      <c r="C11" s="1" t="s">
        <v>6</v>
      </c>
      <c r="D11" s="1" t="s">
        <v>4</v>
      </c>
      <c r="E11" s="1" t="s">
        <v>5</v>
      </c>
      <c r="F11" s="1" t="s">
        <v>10</v>
      </c>
      <c r="G11" s="1" t="s">
        <v>26</v>
      </c>
      <c r="H11" s="9"/>
      <c r="I11" s="6"/>
      <c r="J11" s="6"/>
      <c r="K11" s="6"/>
      <c r="L11" s="6"/>
      <c r="M11" s="6"/>
      <c r="N11" s="6"/>
    </row>
    <row r="12" spans="2:14" s="1" customFormat="1" ht="13.2" x14ac:dyDescent="0.25">
      <c r="C12" s="51"/>
      <c r="D12" s="51" t="s">
        <v>8</v>
      </c>
      <c r="E12" s="3"/>
      <c r="F12" s="4"/>
      <c r="G12" s="47">
        <f t="shared" ref="G12:G21" si="0">MIN(E12,F12)</f>
        <v>0</v>
      </c>
      <c r="H12" s="6" t="e">
        <f>IF(OR(D12="Yes",AND(C12=$J$8,#REF!=$J$7)),1,0)</f>
        <v>#REF!</v>
      </c>
      <c r="I12" s="6"/>
      <c r="J12" s="6" t="s">
        <v>34</v>
      </c>
      <c r="K12" s="6"/>
      <c r="L12" s="6"/>
      <c r="M12" s="44"/>
      <c r="N12" s="6"/>
    </row>
    <row r="13" spans="2:14" s="1" customFormat="1" ht="13.2" x14ac:dyDescent="0.25">
      <c r="C13" s="51"/>
      <c r="D13" s="51"/>
      <c r="E13" s="3"/>
      <c r="F13" s="4"/>
      <c r="G13" s="47">
        <f t="shared" si="0"/>
        <v>0</v>
      </c>
      <c r="H13" s="6"/>
      <c r="I13" s="6"/>
      <c r="J13" s="6"/>
      <c r="K13" s="6"/>
      <c r="L13" s="6"/>
      <c r="M13" s="44"/>
      <c r="N13" s="6"/>
    </row>
    <row r="14" spans="2:14" s="1" customFormat="1" ht="13.2" x14ac:dyDescent="0.25">
      <c r="C14" s="51"/>
      <c r="D14" s="51"/>
      <c r="E14" s="3"/>
      <c r="F14" s="4"/>
      <c r="G14" s="47">
        <f t="shared" si="0"/>
        <v>0</v>
      </c>
      <c r="H14" s="6"/>
      <c r="I14" s="6"/>
      <c r="J14" s="6"/>
      <c r="K14" s="6"/>
      <c r="L14" s="6"/>
      <c r="M14" s="44"/>
      <c r="N14" s="6"/>
    </row>
    <row r="15" spans="2:14" s="1" customFormat="1" ht="13.2" x14ac:dyDescent="0.25">
      <c r="C15" s="51"/>
      <c r="D15" s="51"/>
      <c r="E15" s="3"/>
      <c r="F15" s="4"/>
      <c r="G15" s="47">
        <f t="shared" si="0"/>
        <v>0</v>
      </c>
      <c r="H15" s="6"/>
      <c r="I15" s="6"/>
      <c r="J15" s="6"/>
      <c r="K15" s="6"/>
      <c r="L15" s="6"/>
      <c r="M15" s="44"/>
      <c r="N15" s="6"/>
    </row>
    <row r="16" spans="2:14" s="1" customFormat="1" ht="13.2" x14ac:dyDescent="0.25">
      <c r="C16" s="51"/>
      <c r="D16" s="51"/>
      <c r="E16" s="3"/>
      <c r="F16" s="4"/>
      <c r="G16" s="47">
        <f t="shared" si="0"/>
        <v>0</v>
      </c>
      <c r="H16" s="6"/>
      <c r="I16" s="6"/>
      <c r="J16" s="6"/>
      <c r="K16" s="6"/>
      <c r="L16" s="6"/>
      <c r="M16" s="44"/>
      <c r="N16" s="6"/>
    </row>
    <row r="17" spans="2:14" s="1" customFormat="1" ht="13.2" x14ac:dyDescent="0.25">
      <c r="C17" s="51"/>
      <c r="D17" s="51"/>
      <c r="E17" s="3"/>
      <c r="F17" s="4"/>
      <c r="G17" s="47">
        <f t="shared" si="0"/>
        <v>0</v>
      </c>
      <c r="H17" s="6"/>
      <c r="I17" s="6"/>
      <c r="J17" s="6"/>
      <c r="K17" s="6"/>
      <c r="L17" s="6"/>
      <c r="M17" s="44"/>
      <c r="N17" s="6"/>
    </row>
    <row r="18" spans="2:14" s="1" customFormat="1" ht="13.2" x14ac:dyDescent="0.25">
      <c r="C18" s="51"/>
      <c r="D18" s="51"/>
      <c r="E18" s="3"/>
      <c r="F18" s="4"/>
      <c r="G18" s="47">
        <f t="shared" si="0"/>
        <v>0</v>
      </c>
      <c r="H18" s="6"/>
      <c r="I18" s="6"/>
      <c r="J18" s="6"/>
      <c r="K18" s="6"/>
      <c r="L18" s="6"/>
      <c r="M18" s="6"/>
      <c r="N18" s="6"/>
    </row>
    <row r="19" spans="2:14" s="1" customFormat="1" ht="13.2" x14ac:dyDescent="0.25">
      <c r="C19" s="51"/>
      <c r="D19" s="51"/>
      <c r="E19" s="3"/>
      <c r="F19" s="4"/>
      <c r="G19" s="47">
        <f t="shared" si="0"/>
        <v>0</v>
      </c>
      <c r="H19" s="6" t="e">
        <f>IF(OR(D19="Yes",AND(C19=$J$8,#REF!=$J$7)),1,0)</f>
        <v>#REF!</v>
      </c>
      <c r="I19" s="6"/>
      <c r="J19" s="6" t="s">
        <v>35</v>
      </c>
      <c r="K19" s="6"/>
      <c r="L19" s="6" t="s">
        <v>21</v>
      </c>
      <c r="M19" s="6">
        <f>IF(OR(G33=J20,G33=J22,G33=J24,G33=J31),1,0)</f>
        <v>1</v>
      </c>
      <c r="N19" s="6"/>
    </row>
    <row r="20" spans="2:14" s="1" customFormat="1" ht="13.2" x14ac:dyDescent="0.25">
      <c r="C20" s="51"/>
      <c r="D20" s="51"/>
      <c r="E20" s="3"/>
      <c r="F20" s="4"/>
      <c r="G20" s="47">
        <f t="shared" si="0"/>
        <v>0</v>
      </c>
      <c r="H20" s="6" t="e">
        <f>IF(OR(D20="Yes",AND(C20=$J$8,#REF!=$J$7)),1,0)</f>
        <v>#REF!</v>
      </c>
      <c r="I20" s="6"/>
      <c r="J20" s="6" t="s">
        <v>36</v>
      </c>
      <c r="K20" s="6"/>
      <c r="L20" s="6"/>
      <c r="M20" s="6"/>
      <c r="N20" s="6"/>
    </row>
    <row r="21" spans="2:14" s="1" customFormat="1" ht="13.2" x14ac:dyDescent="0.25">
      <c r="C21" s="51"/>
      <c r="D21" s="51"/>
      <c r="E21" s="3"/>
      <c r="F21" s="4"/>
      <c r="G21" s="47">
        <f t="shared" si="0"/>
        <v>0</v>
      </c>
      <c r="H21" s="6" t="e">
        <f>IF(OR(D21="Yes",AND(C21=$J$8,#REF!=$J$7)),1,0)</f>
        <v>#REF!</v>
      </c>
      <c r="I21" s="6"/>
      <c r="J21" s="6" t="s">
        <v>37</v>
      </c>
      <c r="K21" s="6"/>
      <c r="L21" s="6"/>
      <c r="M21" s="6"/>
      <c r="N21" s="6"/>
    </row>
    <row r="22" spans="2:14" s="1" customFormat="1" ht="13.2" x14ac:dyDescent="0.25">
      <c r="G22" s="48"/>
      <c r="H22" s="6"/>
      <c r="I22" s="6"/>
      <c r="J22" s="6" t="s">
        <v>38</v>
      </c>
      <c r="K22" s="6"/>
      <c r="L22" s="6"/>
      <c r="M22" s="6"/>
      <c r="N22" s="6"/>
    </row>
    <row r="23" spans="2:14" s="2" customFormat="1" ht="13.2" x14ac:dyDescent="0.25">
      <c r="F23" s="2" t="s">
        <v>16</v>
      </c>
      <c r="G23" s="46">
        <f>SUM(G12:G21)</f>
        <v>0</v>
      </c>
      <c r="H23" s="7"/>
      <c r="I23" s="7"/>
      <c r="J23" s="6"/>
      <c r="K23" s="7"/>
      <c r="L23" s="7"/>
      <c r="M23" s="7"/>
      <c r="N23" s="7"/>
    </row>
    <row r="24" spans="2:14" s="1" customFormat="1" x14ac:dyDescent="0.3">
      <c r="C24" s="2" t="s">
        <v>56</v>
      </c>
      <c r="D24" s="49">
        <f>COUNTIF(D12:D21,"YES")</f>
        <v>0</v>
      </c>
      <c r="E24" s="62"/>
      <c r="F24" s="55"/>
      <c r="H24" s="6"/>
      <c r="I24" s="6"/>
      <c r="J24" s="6"/>
      <c r="K24" s="6"/>
      <c r="L24" s="6"/>
      <c r="M24" s="6"/>
      <c r="N24" s="6"/>
    </row>
    <row r="25" spans="2:14" s="1" customFormat="1" ht="13.2" x14ac:dyDescent="0.25">
      <c r="H25" s="6"/>
      <c r="I25" s="6"/>
      <c r="J25" s="6"/>
      <c r="K25" s="6"/>
      <c r="L25" s="6"/>
      <c r="M25" s="6"/>
      <c r="N25" s="6"/>
    </row>
    <row r="26" spans="2:14" s="1" customFormat="1" ht="13.2" x14ac:dyDescent="0.25">
      <c r="H26" s="6"/>
      <c r="I26" s="6"/>
      <c r="J26" s="6"/>
      <c r="K26" s="6"/>
      <c r="L26" s="6"/>
      <c r="M26" s="6"/>
      <c r="N26" s="6"/>
    </row>
    <row r="27" spans="2:14" s="1" customFormat="1" ht="13.2" x14ac:dyDescent="0.25">
      <c r="B27" s="1" t="s">
        <v>3</v>
      </c>
      <c r="G27" s="37"/>
      <c r="H27" s="6"/>
      <c r="I27" s="6"/>
      <c r="J27" s="6"/>
      <c r="K27" s="6"/>
      <c r="L27" s="6"/>
      <c r="M27" s="6"/>
      <c r="N27" s="6"/>
    </row>
    <row r="28" spans="2:14" s="1" customFormat="1" ht="13.2" x14ac:dyDescent="0.25">
      <c r="B28" s="53" t="s">
        <v>14</v>
      </c>
      <c r="C28" s="53"/>
      <c r="D28" s="53"/>
      <c r="G28" s="38"/>
      <c r="H28" s="6"/>
      <c r="I28" s="6"/>
      <c r="J28" s="6"/>
      <c r="K28" s="6"/>
      <c r="L28" s="6"/>
      <c r="M28" s="6"/>
      <c r="N28" s="6"/>
    </row>
    <row r="29" spans="2:14" s="1" customFormat="1" ht="13.2" x14ac:dyDescent="0.25">
      <c r="B29" s="1" t="s">
        <v>27</v>
      </c>
      <c r="G29" s="38"/>
      <c r="H29" s="6"/>
      <c r="I29" s="6"/>
      <c r="J29" s="6"/>
      <c r="K29" s="6"/>
      <c r="L29" s="6"/>
      <c r="M29" s="6"/>
      <c r="N29" s="6"/>
    </row>
    <row r="30" spans="2:14" s="1" customFormat="1" ht="13.2" x14ac:dyDescent="0.25">
      <c r="B30" s="1" t="s">
        <v>28</v>
      </c>
      <c r="G30" s="39"/>
      <c r="H30" s="6"/>
      <c r="I30" s="6"/>
      <c r="J30" s="6"/>
      <c r="K30" s="6"/>
      <c r="L30" s="6"/>
      <c r="M30" s="6"/>
      <c r="N30" s="6"/>
    </row>
    <row r="31" spans="2:14" s="1" customFormat="1" ht="13.2" x14ac:dyDescent="0.25">
      <c r="B31" s="1" t="s">
        <v>11</v>
      </c>
      <c r="G31" s="37"/>
      <c r="H31" s="6"/>
      <c r="I31" s="6"/>
      <c r="J31" s="6"/>
      <c r="K31" s="6"/>
      <c r="L31" s="6"/>
      <c r="M31" s="6"/>
      <c r="N31" s="6"/>
    </row>
    <row r="32" spans="2:14" s="1" customFormat="1" ht="13.2" x14ac:dyDescent="0.25">
      <c r="B32" s="1" t="s">
        <v>30</v>
      </c>
      <c r="F32" s="17"/>
      <c r="G32" s="37"/>
      <c r="H32" s="6"/>
      <c r="I32" s="6"/>
      <c r="J32" s="6"/>
      <c r="K32" s="6"/>
      <c r="L32" s="6"/>
      <c r="M32" s="6"/>
      <c r="N32" s="6"/>
    </row>
    <row r="33" spans="2:14" s="1" customFormat="1" ht="13.2" x14ac:dyDescent="0.25">
      <c r="B33" s="1" t="s">
        <v>12</v>
      </c>
      <c r="G33" s="40"/>
      <c r="H33" s="6"/>
      <c r="I33" s="6"/>
      <c r="J33" s="6"/>
      <c r="K33" s="6"/>
      <c r="L33" s="6"/>
      <c r="M33" s="6"/>
      <c r="N33" s="6"/>
    </row>
    <row r="34" spans="2:14" s="1" customFormat="1" ht="13.2" x14ac:dyDescent="0.25">
      <c r="B34" s="1" t="s">
        <v>22</v>
      </c>
      <c r="G34" s="41"/>
      <c r="H34" s="6"/>
      <c r="I34" s="6"/>
      <c r="J34" s="12"/>
      <c r="K34" s="6"/>
      <c r="L34" s="6"/>
      <c r="M34" s="6"/>
      <c r="N34" s="6"/>
    </row>
    <row r="35" spans="2:14" s="1" customFormat="1" ht="13.2" x14ac:dyDescent="0.25">
      <c r="B35" s="1" t="s">
        <v>23</v>
      </c>
      <c r="G35" s="41"/>
      <c r="H35" s="6"/>
      <c r="I35" s="6"/>
      <c r="J35" s="12"/>
      <c r="K35" s="6"/>
      <c r="L35" s="6"/>
      <c r="M35" s="6"/>
      <c r="N35" s="6"/>
    </row>
    <row r="36" spans="2:14" s="1" customFormat="1" x14ac:dyDescent="0.3">
      <c r="B36" s="62" t="s">
        <v>24</v>
      </c>
      <c r="C36" s="55"/>
      <c r="D36" s="55"/>
      <c r="G36" s="41"/>
      <c r="H36" s="6"/>
      <c r="I36" s="6"/>
      <c r="J36" s="12"/>
      <c r="K36" s="6"/>
      <c r="L36" s="6"/>
      <c r="M36" s="6"/>
      <c r="N36" s="6"/>
    </row>
    <row r="37" spans="2:14" s="1" customFormat="1" x14ac:dyDescent="0.3">
      <c r="B37" s="62" t="s">
        <v>24</v>
      </c>
      <c r="C37" s="55"/>
      <c r="D37" s="55"/>
      <c r="G37" s="41"/>
      <c r="H37" s="6"/>
      <c r="I37" s="6"/>
      <c r="J37" s="12"/>
      <c r="K37" s="6"/>
      <c r="L37" s="6"/>
      <c r="M37" s="6"/>
      <c r="N37" s="6"/>
    </row>
    <row r="38" spans="2:14" s="1" customFormat="1" x14ac:dyDescent="0.3">
      <c r="B38" s="53" t="s">
        <v>58</v>
      </c>
      <c r="C38" s="54"/>
      <c r="D38" s="54"/>
      <c r="E38" s="55"/>
      <c r="F38" s="56"/>
      <c r="G38" s="42" t="s">
        <v>7</v>
      </c>
      <c r="H38" s="6"/>
      <c r="I38" s="6"/>
      <c r="J38" s="12"/>
      <c r="K38" s="6"/>
      <c r="L38" s="6"/>
      <c r="M38" s="6"/>
      <c r="N38" s="6"/>
    </row>
    <row r="39" spans="2:14" s="1" customFormat="1" x14ac:dyDescent="0.3">
      <c r="B39" s="53" t="s">
        <v>25</v>
      </c>
      <c r="C39" s="54"/>
      <c r="D39" s="54"/>
      <c r="E39" s="55"/>
      <c r="F39" s="56"/>
      <c r="G39" s="42" t="s">
        <v>7</v>
      </c>
      <c r="H39" s="6"/>
      <c r="I39" s="6"/>
      <c r="J39" s="12"/>
      <c r="K39" s="6"/>
      <c r="L39" s="6"/>
      <c r="M39" s="6"/>
      <c r="N39" s="6"/>
    </row>
    <row r="40" spans="2:14" s="1" customFormat="1" x14ac:dyDescent="0.3">
      <c r="B40" s="53" t="s">
        <v>59</v>
      </c>
      <c r="C40" s="54"/>
      <c r="D40" s="54"/>
      <c r="E40" s="55"/>
      <c r="F40" s="56"/>
      <c r="G40" s="42" t="s">
        <v>7</v>
      </c>
      <c r="H40" s="6"/>
      <c r="I40" s="6"/>
      <c r="J40" s="12"/>
      <c r="K40" s="6"/>
      <c r="L40" s="6"/>
      <c r="M40" s="6"/>
      <c r="N40" s="6"/>
    </row>
    <row r="41" spans="2:14" s="19" customFormat="1" ht="13.2" x14ac:dyDescent="0.25">
      <c r="B41" s="18"/>
      <c r="C41" s="18"/>
      <c r="D41" s="18"/>
      <c r="G41" s="20"/>
      <c r="H41" s="12"/>
      <c r="I41" s="12"/>
      <c r="J41" s="12"/>
      <c r="K41" s="12"/>
      <c r="L41" s="12"/>
      <c r="M41" s="12"/>
      <c r="N41" s="12"/>
    </row>
    <row r="42" spans="2:14" s="19" customFormat="1" ht="17.399999999999999" x14ac:dyDescent="0.3">
      <c r="B42" s="21" t="s">
        <v>31</v>
      </c>
      <c r="C42" s="18"/>
      <c r="D42" s="18"/>
      <c r="G42" s="36" t="e">
        <f>SUM(G28/G29)</f>
        <v>#DIV/0!</v>
      </c>
      <c r="H42" s="12"/>
      <c r="I42" s="12"/>
      <c r="J42" s="12"/>
      <c r="K42" s="12"/>
      <c r="L42" s="12"/>
      <c r="M42" s="12"/>
      <c r="N42" s="12"/>
    </row>
    <row r="43" spans="2:14" s="1" customFormat="1" ht="17.399999999999999" x14ac:dyDescent="0.3">
      <c r="G43" s="16"/>
      <c r="H43" s="6"/>
      <c r="I43" s="6"/>
      <c r="J43" s="13"/>
      <c r="K43" s="6"/>
      <c r="L43" s="6"/>
      <c r="M43" s="6" t="e">
        <f>IF(AND(G42&lt;=75,G28&lt;=2000000,F49=1,G30&gt;=680),1,0)</f>
        <v>#DIV/0!</v>
      </c>
      <c r="N43" s="6"/>
    </row>
    <row r="44" spans="2:14" s="2" customFormat="1" ht="17.399999999999999" x14ac:dyDescent="0.3">
      <c r="B44" s="15" t="s">
        <v>13</v>
      </c>
      <c r="G44" s="35">
        <f>SUM(PMT(G31/12,360,-G28)+G34+G35+G36+G37)</f>
        <v>0</v>
      </c>
      <c r="H44" s="7"/>
      <c r="I44" s="7"/>
      <c r="J44" s="13"/>
      <c r="K44" s="7"/>
      <c r="L44" s="7"/>
      <c r="M44" t="e">
        <f>IF(AND(G42&lt;=70,G28&lt;=2500000,F49=1,G30&gt;=680),1,0)</f>
        <v>#DIV/0!</v>
      </c>
      <c r="N44" s="7"/>
    </row>
    <row r="45" spans="2:14" s="2" customFormat="1" ht="17.399999999999999" x14ac:dyDescent="0.3">
      <c r="G45" s="15"/>
      <c r="H45" s="7"/>
      <c r="I45" s="7"/>
      <c r="J45" s="13"/>
      <c r="K45" s="7"/>
      <c r="L45" s="7"/>
      <c r="M45" s="7" t="e">
        <f>IF(AND(G42&lt;=65,G28&lt;=3000000,F49=1, G30&gt;=680),1,0)</f>
        <v>#DIV/0!</v>
      </c>
      <c r="N45" s="7"/>
    </row>
    <row r="46" spans="2:14" s="2" customFormat="1" ht="18" x14ac:dyDescent="0.35">
      <c r="B46" s="57" t="s">
        <v>15</v>
      </c>
      <c r="C46" s="58"/>
      <c r="D46" s="59"/>
      <c r="E46" s="59"/>
      <c r="F46" s="15"/>
      <c r="G46" s="14" t="e">
        <f>ROUNDDOWN(G23/G44,3)</f>
        <v>#DIV/0!</v>
      </c>
      <c r="H46" s="7"/>
      <c r="I46" s="7"/>
      <c r="J46" s="13"/>
      <c r="K46" s="7"/>
      <c r="L46" s="7"/>
      <c r="M46" s="7" t="e">
        <f>IF(AND(G42&lt;=75,G28&lt;=3000000,G30&gt;=700,F49=1),1,0)</f>
        <v>#DIV/0!</v>
      </c>
      <c r="N46" s="7"/>
    </row>
    <row r="47" spans="2:14" s="2" customFormat="1" ht="13.2" x14ac:dyDescent="0.25">
      <c r="H47" s="7"/>
      <c r="I47" s="7"/>
      <c r="J47" s="13"/>
      <c r="K47" s="7"/>
      <c r="L47" s="7"/>
      <c r="M47" s="7" t="e">
        <f>IF(AND(G42&lt;=70,G28&lt;=2000000,F49=2,G30&gt;=680),1,0)</f>
        <v>#DIV/0!</v>
      </c>
      <c r="N47" s="7"/>
    </row>
    <row r="48" spans="2:14" s="2" customFormat="1" ht="17.25" customHeight="1" x14ac:dyDescent="0.35">
      <c r="B48" s="57" t="s">
        <v>60</v>
      </c>
      <c r="C48" s="58"/>
      <c r="D48" s="59"/>
      <c r="E48" s="59"/>
      <c r="G48" s="50" t="e">
        <f>IF(AND(M53&gt;=1,G49=3,G46&gt;=1.15),"ELIGIBLE","INELIGIBLE")</f>
        <v>#DIV/0!</v>
      </c>
      <c r="H48" s="7"/>
      <c r="I48" s="7"/>
      <c r="J48" s="13"/>
      <c r="K48" s="7"/>
      <c r="L48" s="7"/>
      <c r="M48" s="7" t="e">
        <f>IF(AND(G42&lt;=65,G28&lt;=2500000,F49=2,G30&gt;=680),1,0)</f>
        <v>#DIV/0!</v>
      </c>
      <c r="N48" s="7"/>
    </row>
    <row r="49" spans="2:14" s="2" customFormat="1" ht="13.2" x14ac:dyDescent="0.25">
      <c r="B49" s="45" t="str">
        <f>IF(AND(G38="YES",G39="YES", G40="YES"),"1","0")</f>
        <v>1</v>
      </c>
      <c r="C49" s="45" t="str">
        <f>IF(AND(G28&lt;=3000000,G28&gt;=150000),"1","0")</f>
        <v>0</v>
      </c>
      <c r="D49" s="45"/>
      <c r="E49" s="45">
        <f>IF(D24&lt;=2,1,0)</f>
        <v>1</v>
      </c>
      <c r="F49" s="45">
        <f>IF(G27="Cash Out Refinance",2,1)</f>
        <v>1</v>
      </c>
      <c r="G49" s="45">
        <f>SUM(B49+C49+E49)</f>
        <v>2</v>
      </c>
      <c r="H49" s="7"/>
      <c r="I49" s="7"/>
      <c r="J49" s="7"/>
      <c r="K49" s="7"/>
      <c r="L49" s="7"/>
      <c r="M49" s="7" t="e">
        <f>IF(AND(G42&lt;=30,G28&lt;=3000000,F49=2, G30&gt;=680),1,0)</f>
        <v>#DIV/0!</v>
      </c>
      <c r="N49" s="7"/>
    </row>
    <row r="50" spans="2:14" s="2" customFormat="1" x14ac:dyDescent="0.3">
      <c r="B50" s="2" t="s">
        <v>32</v>
      </c>
      <c r="D50" s="60"/>
      <c r="E50" s="55"/>
      <c r="H50" s="7"/>
      <c r="I50" s="7"/>
      <c r="J50" s="7"/>
      <c r="K50" s="7"/>
      <c r="L50" s="7"/>
      <c r="M50" s="7" t="e">
        <f>IF(AND(G42&lt;=70,G28&lt;2500000,G30&gt;=700,F49=2),1,0)</f>
        <v>#DIV/0!</v>
      </c>
      <c r="N50" s="7"/>
    </row>
    <row r="51" spans="2:14" s="2" customFormat="1" x14ac:dyDescent="0.3">
      <c r="B51" s="61" t="e">
        <f>IF(G46&lt;1.15,"DTI &lt; 1.15 NOT ELIGIBLE"," ")</f>
        <v>#DIV/0!</v>
      </c>
      <c r="C51" s="61"/>
      <c r="D51" s="61"/>
      <c r="E51" s="61"/>
      <c r="F51" s="61" t="str">
        <f>IF(G32="YES","I/O LOANS QUAL USING FULLY AMORTIZED PYMT"," ")</f>
        <v xml:space="preserve"> </v>
      </c>
      <c r="G51" s="61"/>
      <c r="H51"/>
      <c r="I51"/>
      <c r="J51" s="7"/>
      <c r="K51" s="7"/>
      <c r="L51" s="7"/>
      <c r="M51" s="7" t="e">
        <f>IF(AND(G42&lt;=65,G28&lt;=3000000,G30&gt;=700,F49=2),1,0)</f>
        <v>#DIV/0!</v>
      </c>
      <c r="N51" s="7"/>
    </row>
    <row r="52" spans="2:14" s="2" customFormat="1" ht="13.8" x14ac:dyDescent="0.3">
      <c r="B52" s="61"/>
      <c r="C52" s="61"/>
      <c r="D52" s="61"/>
      <c r="E52" s="61"/>
      <c r="F52" s="61" t="str">
        <f>IF(G38="NO","1st TIME INVESTORS NOT ELIGIBLE"," ")</f>
        <v xml:space="preserve"> </v>
      </c>
      <c r="G52" s="61"/>
      <c r="H52" s="7"/>
      <c r="I52" s="7"/>
      <c r="J52" s="7"/>
      <c r="K52" s="7"/>
      <c r="L52" s="7"/>
      <c r="M52" s="7"/>
      <c r="N52" s="7"/>
    </row>
    <row r="53" spans="2:14" s="2" customFormat="1" ht="29.25" customHeight="1" x14ac:dyDescent="0.3">
      <c r="B53" s="82" t="str">
        <f>IF(G40="NO","NO LATE MTG/RENT PYMTS ALLOWED IN PAST 24 MOS"," ")</f>
        <v xml:space="preserve"> </v>
      </c>
      <c r="C53" s="82"/>
      <c r="D53" s="82"/>
      <c r="E53" s="82"/>
      <c r="F53" s="68" t="str">
        <f>IF((G30&lt;680)*AND(G30&gt;0),"CREDIT SCORE BELOW GUIDELINES"," ")</f>
        <v xml:space="preserve"> </v>
      </c>
      <c r="G53" s="68"/>
      <c r="H53" s="7"/>
      <c r="I53" s="7"/>
      <c r="J53" s="6"/>
      <c r="K53" s="7"/>
      <c r="L53" s="7"/>
      <c r="M53" s="7" t="e">
        <f>SUM(M43:M51)</f>
        <v>#DIV/0!</v>
      </c>
      <c r="N53" s="7"/>
    </row>
    <row r="54" spans="2:14" s="1" customFormat="1" x14ac:dyDescent="0.3">
      <c r="B54" s="61" t="e">
        <f>IF(G42&gt;75%,"LTV EXCEEDS MAXIMUM"," ")</f>
        <v>#DIV/0!</v>
      </c>
      <c r="C54" s="61"/>
      <c r="D54" s="61"/>
      <c r="E54" s="61"/>
      <c r="F54" s="80" t="str">
        <f>IF(G28&gt;3000000,"LOAN AMT EXCEEDS MAX LIMIT"," ")</f>
        <v xml:space="preserve"> </v>
      </c>
      <c r="G54" s="81"/>
      <c r="H54" s="43"/>
      <c r="I54"/>
      <c r="J54" s="6"/>
      <c r="K54" s="6"/>
      <c r="L54" s="6"/>
      <c r="M54" s="6"/>
      <c r="N54" s="6"/>
    </row>
    <row r="55" spans="2:14" s="1" customFormat="1" ht="13.8" x14ac:dyDescent="0.3">
      <c r="B55" s="61"/>
      <c r="C55" s="61"/>
      <c r="D55" s="61"/>
      <c r="E55" s="61"/>
      <c r="F55" s="61" t="str">
        <f>IF(D24&gt;2,"VACANCIES EXCEED GUIDELINES","")</f>
        <v/>
      </c>
      <c r="G55" s="61"/>
      <c r="H55" s="6"/>
      <c r="I55" s="6"/>
      <c r="J55" s="6"/>
      <c r="K55" s="6"/>
      <c r="L55" s="6"/>
      <c r="M55" s="6"/>
      <c r="N55" s="6"/>
    </row>
    <row r="56" spans="2:14" s="1" customFormat="1" ht="13.2" x14ac:dyDescent="0.25">
      <c r="H56" s="6"/>
      <c r="I56" s="6"/>
      <c r="J56" s="6"/>
      <c r="K56" s="6"/>
      <c r="L56" s="6"/>
      <c r="M56" s="6"/>
      <c r="N56" s="6"/>
    </row>
    <row r="57" spans="2:14" s="1" customFormat="1" ht="13.2" x14ac:dyDescent="0.25">
      <c r="B57" s="62" t="s">
        <v>17</v>
      </c>
      <c r="C57" s="62"/>
      <c r="D57" s="69"/>
      <c r="E57" s="69"/>
      <c r="F57" s="69"/>
      <c r="H57" s="6"/>
      <c r="I57" s="6"/>
      <c r="J57" s="6"/>
      <c r="K57" s="6"/>
      <c r="L57" s="6"/>
      <c r="M57" s="6"/>
      <c r="N57" s="6"/>
    </row>
    <row r="58" spans="2:14" s="1" customFormat="1" ht="13.2" x14ac:dyDescent="0.25">
      <c r="B58" s="62" t="s">
        <v>18</v>
      </c>
      <c r="C58" s="62"/>
      <c r="D58" s="79"/>
      <c r="E58" s="69"/>
      <c r="F58" s="69"/>
      <c r="H58" s="6"/>
      <c r="I58" s="6"/>
      <c r="J58" s="6"/>
      <c r="K58" s="6"/>
      <c r="L58" s="6"/>
      <c r="M58" s="6"/>
      <c r="N58" s="6"/>
    </row>
    <row r="59" spans="2:14" s="1" customFormat="1" ht="13.2" x14ac:dyDescent="0.25">
      <c r="D59" s="5"/>
      <c r="E59" s="5"/>
      <c r="F59" s="5"/>
      <c r="H59" s="6"/>
      <c r="I59" s="6"/>
      <c r="J59" s="6"/>
      <c r="K59" s="6"/>
      <c r="L59" s="6"/>
      <c r="M59" s="6"/>
      <c r="N59" s="6"/>
    </row>
    <row r="60" spans="2:14" s="1" customFormat="1" ht="13.2" x14ac:dyDescent="0.25">
      <c r="B60" s="2" t="s">
        <v>19</v>
      </c>
      <c r="H60" s="6"/>
      <c r="I60" s="6"/>
      <c r="J60" s="6"/>
      <c r="K60" s="6"/>
      <c r="L60" s="6"/>
      <c r="M60" s="6"/>
      <c r="N60" s="6"/>
    </row>
    <row r="61" spans="2:14" s="1" customFormat="1" ht="13.2" x14ac:dyDescent="0.25">
      <c r="B61" s="70"/>
      <c r="C61" s="71"/>
      <c r="D61" s="71"/>
      <c r="E61" s="71"/>
      <c r="F61" s="71"/>
      <c r="G61" s="72"/>
      <c r="H61" s="6"/>
      <c r="I61" s="6"/>
      <c r="J61" s="6"/>
      <c r="K61" s="6"/>
      <c r="L61" s="6"/>
      <c r="M61" s="6"/>
      <c r="N61" s="6"/>
    </row>
    <row r="62" spans="2:14" s="1" customFormat="1" ht="13.2" x14ac:dyDescent="0.25">
      <c r="B62" s="73"/>
      <c r="C62" s="74"/>
      <c r="D62" s="74"/>
      <c r="E62" s="74"/>
      <c r="F62" s="74"/>
      <c r="G62" s="75"/>
      <c r="H62" s="6"/>
      <c r="I62" s="6"/>
      <c r="J62" s="6"/>
      <c r="K62" s="6"/>
      <c r="L62" s="6"/>
      <c r="M62" s="6"/>
      <c r="N62" s="6"/>
    </row>
    <row r="63" spans="2:14" s="1" customFormat="1" ht="13.2" x14ac:dyDescent="0.25">
      <c r="B63" s="76"/>
      <c r="C63" s="77"/>
      <c r="D63" s="77"/>
      <c r="E63" s="77"/>
      <c r="F63" s="77"/>
      <c r="G63" s="78"/>
      <c r="H63" s="6"/>
      <c r="I63" s="6"/>
      <c r="J63" s="6"/>
      <c r="K63" s="6"/>
      <c r="L63" s="6"/>
      <c r="M63" s="6"/>
      <c r="N63" s="6"/>
    </row>
    <row r="64" spans="2:14" s="1" customFormat="1" ht="13.2" x14ac:dyDescent="0.25">
      <c r="F64" s="1" t="s">
        <v>61</v>
      </c>
      <c r="G64" s="52">
        <f>IF(G28&gt;2000000,(G44*12),(G44*9))</f>
        <v>0</v>
      </c>
      <c r="H64" s="6"/>
      <c r="I64" s="6"/>
      <c r="J64" s="6"/>
      <c r="K64" s="6"/>
      <c r="L64" s="6"/>
      <c r="M64" s="6"/>
      <c r="N64" s="6"/>
    </row>
    <row r="65" spans="1:14" s="1" customFormat="1" ht="13.2" x14ac:dyDescent="0.25">
      <c r="H65" s="6"/>
      <c r="I65" s="6"/>
      <c r="J65" s="6"/>
      <c r="K65" s="6"/>
      <c r="L65" s="6"/>
      <c r="M65" s="6"/>
      <c r="N65" s="6"/>
    </row>
    <row r="66" spans="1:14" s="1" customFormat="1" ht="13.2" x14ac:dyDescent="0.25">
      <c r="H66" s="6"/>
      <c r="I66" s="6"/>
      <c r="J66" s="6"/>
      <c r="K66" s="6"/>
      <c r="L66" s="6"/>
      <c r="M66" s="6"/>
      <c r="N66" s="6"/>
    </row>
    <row r="67" spans="1:14" s="1" customFormat="1" ht="13.2" x14ac:dyDescent="0.25">
      <c r="H67" s="6"/>
      <c r="I67" s="6"/>
      <c r="J67" s="6"/>
      <c r="K67" s="6"/>
      <c r="L67" s="6"/>
      <c r="M67" s="6"/>
      <c r="N67" s="6"/>
    </row>
    <row r="68" spans="1:14" s="1" customFormat="1" x14ac:dyDescent="0.3">
      <c r="H68" s="10"/>
      <c r="I68" s="6"/>
      <c r="J68" s="8"/>
      <c r="K68" s="6"/>
      <c r="L68" s="6"/>
      <c r="M68" s="6"/>
      <c r="N68" s="6"/>
    </row>
    <row r="69" spans="1:14" x14ac:dyDescent="0.3">
      <c r="H69" s="11"/>
    </row>
    <row r="70" spans="1:14" x14ac:dyDescent="0.3">
      <c r="H70" s="11"/>
    </row>
    <row r="74" spans="1:14" x14ac:dyDescent="0.3">
      <c r="A74" s="23"/>
      <c r="B74" s="23"/>
      <c r="C74" s="23"/>
      <c r="D74" s="23"/>
      <c r="E74" s="23"/>
      <c r="F74" s="23"/>
    </row>
    <row r="75" spans="1:14" x14ac:dyDescent="0.3">
      <c r="A75" s="23"/>
      <c r="B75" s="23"/>
      <c r="C75" s="23"/>
      <c r="D75" s="23"/>
      <c r="E75" s="23"/>
      <c r="F75" s="23"/>
    </row>
    <row r="76" spans="1:14" x14ac:dyDescent="0.3">
      <c r="A76" s="23"/>
      <c r="B76" s="23"/>
      <c r="C76" s="23"/>
      <c r="D76" s="23"/>
      <c r="E76" s="23"/>
      <c r="F76" s="23"/>
    </row>
    <row r="77" spans="1:14" x14ac:dyDescent="0.3">
      <c r="A77" s="23"/>
      <c r="B77" s="23"/>
      <c r="C77" s="23"/>
      <c r="D77" s="23"/>
      <c r="E77" s="23"/>
      <c r="F77" s="23"/>
    </row>
    <row r="78" spans="1:14" x14ac:dyDescent="0.3">
      <c r="A78" s="23"/>
      <c r="B78" s="23"/>
      <c r="C78" s="23"/>
      <c r="D78" s="23"/>
      <c r="E78" s="23"/>
      <c r="F78" s="23"/>
    </row>
    <row r="79" spans="1:14" x14ac:dyDescent="0.3">
      <c r="A79" s="23"/>
      <c r="B79" s="23"/>
      <c r="C79" s="23"/>
      <c r="D79" s="23"/>
      <c r="E79" s="23"/>
      <c r="F79" s="23"/>
    </row>
    <row r="80" spans="1:14" x14ac:dyDescent="0.3">
      <c r="A80" s="23"/>
      <c r="B80" s="23"/>
      <c r="C80" s="23"/>
      <c r="D80" s="23"/>
      <c r="E80" s="23"/>
      <c r="F80" s="23"/>
    </row>
    <row r="81" spans="1:6" x14ac:dyDescent="0.3">
      <c r="A81" s="23"/>
      <c r="B81" s="23"/>
      <c r="C81" s="23"/>
      <c r="D81" s="23"/>
      <c r="E81" s="23"/>
      <c r="F81" s="23"/>
    </row>
    <row r="82" spans="1:6" x14ac:dyDescent="0.3">
      <c r="A82" s="23"/>
      <c r="B82" s="23"/>
      <c r="C82" s="23"/>
      <c r="D82" s="23"/>
      <c r="E82" s="23"/>
      <c r="F82" s="23"/>
    </row>
    <row r="83" spans="1:6" x14ac:dyDescent="0.3">
      <c r="A83" s="23"/>
      <c r="B83" s="23"/>
      <c r="C83" s="23"/>
      <c r="D83" s="23"/>
      <c r="E83" s="23"/>
      <c r="F83" s="23"/>
    </row>
    <row r="84" spans="1:6" x14ac:dyDescent="0.3">
      <c r="B84" s="23"/>
      <c r="C84" s="23"/>
      <c r="D84" s="23"/>
      <c r="E84" s="23"/>
      <c r="F84" s="23"/>
    </row>
  </sheetData>
  <sheetProtection algorithmName="SHA-512" hashValue="n6lYDyFaQAIAcbmNlH+g4cBVoiJxoAYiXI0hMQKBe7nU5EVpD2S1H4pqKNIFDQ2BO+3haFz/joHG8bTOqoXXbw==" saltValue="Jefq7gq0VM5+R5QhbegfEA==" spinCount="100000" sheet="1" objects="1" scenarios="1"/>
  <dataConsolidate/>
  <mergeCells count="33">
    <mergeCell ref="F53:G53"/>
    <mergeCell ref="D57:F57"/>
    <mergeCell ref="B61:G63"/>
    <mergeCell ref="D58:F58"/>
    <mergeCell ref="B57:C57"/>
    <mergeCell ref="B58:C58"/>
    <mergeCell ref="F55:G55"/>
    <mergeCell ref="B54:E54"/>
    <mergeCell ref="F54:G54"/>
    <mergeCell ref="B53:E53"/>
    <mergeCell ref="B55:E55"/>
    <mergeCell ref="D10:G10"/>
    <mergeCell ref="B10:C10"/>
    <mergeCell ref="B6:H6"/>
    <mergeCell ref="B7:H7"/>
    <mergeCell ref="B8:C8"/>
    <mergeCell ref="B9:C9"/>
    <mergeCell ref="D8:G8"/>
    <mergeCell ref="D9:G9"/>
    <mergeCell ref="E24:F24"/>
    <mergeCell ref="B39:F39"/>
    <mergeCell ref="B28:D28"/>
    <mergeCell ref="B37:D37"/>
    <mergeCell ref="B38:F38"/>
    <mergeCell ref="B36:D36"/>
    <mergeCell ref="B40:F40"/>
    <mergeCell ref="B46:E46"/>
    <mergeCell ref="D50:E50"/>
    <mergeCell ref="B51:E51"/>
    <mergeCell ref="B52:E52"/>
    <mergeCell ref="F51:G51"/>
    <mergeCell ref="F52:G52"/>
    <mergeCell ref="B48:E48"/>
  </mergeCells>
  <conditionalFormatting sqref="G38:G42">
    <cfRule type="containsText" dxfId="3" priority="4" operator="containsText" text="NO">
      <formula>NOT(ISERROR(SEARCH("NO",G38)))</formula>
    </cfRule>
    <cfRule type="containsText" dxfId="2" priority="5" operator="containsText" text="YES">
      <formula>NOT(ISERROR(SEARCH("YES",G38)))</formula>
    </cfRule>
  </conditionalFormatting>
  <conditionalFormatting sqref="G48">
    <cfRule type="containsText" dxfId="1" priority="1" operator="containsText" text="INELIGIBLE">
      <formula>NOT(ISERROR(SEARCH("INELIGIBLE",G48)))</formula>
    </cfRule>
    <cfRule type="containsText" dxfId="0" priority="2" operator="containsText" text="ELIGIBLE">
      <formula>NOT(ISERROR(SEARCH("ELIGIBLE",G48)))</formula>
    </cfRule>
  </conditionalFormatting>
  <dataValidations count="5">
    <dataValidation type="list" allowBlank="1" showInputMessage="1" showErrorMessage="1" sqref="G27 G41" xr:uid="{00000000-0002-0000-0000-000000000000}">
      <formula1>$J$6:$J$8</formula1>
    </dataValidation>
    <dataValidation type="list" allowBlank="1" showInputMessage="1" showErrorMessage="1" sqref="K22 G33" xr:uid="{00000000-0002-0000-0000-000002000000}">
      <formula1>$J$12:$J$22</formula1>
    </dataValidation>
    <dataValidation type="date" allowBlank="1" showInputMessage="1" showErrorMessage="1" sqref="D58:F58" xr:uid="{00000000-0002-0000-0000-000003000000}">
      <formula1>1</formula1>
      <formula2>73415</formula2>
    </dataValidation>
    <dataValidation type="decimal" allowBlank="1" showInputMessage="1" showErrorMessage="1" sqref="G31" xr:uid="{00000000-0002-0000-0000-000004000000}">
      <formula1>0</formula1>
      <formula2>1</formula2>
    </dataValidation>
    <dataValidation type="list" allowBlank="1" showInputMessage="1" showErrorMessage="1" sqref="G32 D12:D21 G38:G40" xr:uid="{2D0CA237-0DFF-486D-8336-D7C9328AA679}">
      <formula1>$J$2:$J$3</formula1>
    </dataValidation>
  </dataValidations>
  <pageMargins left="0.7" right="0.7" top="0.75" bottom="0.75" header="0.3" footer="0.3"/>
  <pageSetup scale="70" orientation="portrait" r:id="rId1"/>
  <headerFooter>
    <oddFooter>&amp;CSimple Access Product Series
5-10 Unit Debt Service Coverage Ratio Worksheet v 7.2.2
October 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2484D-AE74-4AC6-BEE8-37BCDEC317CC}">
  <dimension ref="B2:G42"/>
  <sheetViews>
    <sheetView workbookViewId="0">
      <selection activeCell="A13" sqref="A13:XFD13"/>
    </sheetView>
  </sheetViews>
  <sheetFormatPr defaultRowHeight="14.4" x14ac:dyDescent="0.3"/>
  <cols>
    <col min="2" max="2" width="62.109375" customWidth="1"/>
    <col min="3" max="3" width="11.109375" customWidth="1"/>
  </cols>
  <sheetData>
    <row r="2" spans="2:7" x14ac:dyDescent="0.3">
      <c r="F2" s="23" t="s">
        <v>7</v>
      </c>
    </row>
    <row r="3" spans="2:7" x14ac:dyDescent="0.3">
      <c r="F3" s="23" t="s">
        <v>8</v>
      </c>
    </row>
    <row r="4" spans="2:7" x14ac:dyDescent="0.3">
      <c r="F4" s="23"/>
    </row>
    <row r="11" spans="2:7" ht="23.4" x14ac:dyDescent="0.45">
      <c r="B11" s="24" t="s">
        <v>39</v>
      </c>
    </row>
    <row r="12" spans="2:7" ht="30" customHeight="1" x14ac:dyDescent="0.3">
      <c r="B12" s="25" t="s">
        <v>40</v>
      </c>
      <c r="C12" s="26"/>
      <c r="D12" s="22"/>
      <c r="E12" s="22"/>
      <c r="F12" s="22"/>
      <c r="G12" s="22"/>
    </row>
    <row r="13" spans="2:7" ht="30" customHeight="1" x14ac:dyDescent="0.3">
      <c r="B13" s="25"/>
      <c r="C13" s="26"/>
      <c r="D13" s="22"/>
      <c r="E13" s="22"/>
      <c r="F13" s="22"/>
      <c r="G13" s="22"/>
    </row>
    <row r="14" spans="2:7" ht="30" customHeight="1" x14ac:dyDescent="0.3">
      <c r="B14" s="25" t="s">
        <v>42</v>
      </c>
      <c r="C14" s="26"/>
      <c r="D14" s="22"/>
      <c r="E14" s="22"/>
      <c r="F14" s="22"/>
      <c r="G14" s="22"/>
    </row>
    <row r="15" spans="2:7" ht="30" customHeight="1" x14ac:dyDescent="0.3">
      <c r="B15" s="25" t="s">
        <v>43</v>
      </c>
      <c r="C15" s="26"/>
      <c r="D15" s="22"/>
      <c r="E15" s="22"/>
      <c r="F15" s="22"/>
      <c r="G15" s="22"/>
    </row>
    <row r="16" spans="2:7" ht="30" customHeight="1" x14ac:dyDescent="0.3">
      <c r="B16" s="25" t="s">
        <v>44</v>
      </c>
      <c r="C16" s="26"/>
      <c r="D16" s="22"/>
      <c r="E16" s="22"/>
      <c r="F16" s="22"/>
      <c r="G16" s="22"/>
    </row>
    <row r="17" spans="2:7" ht="30" customHeight="1" x14ac:dyDescent="0.3">
      <c r="B17" s="22"/>
      <c r="C17" s="22"/>
      <c r="D17" s="22"/>
      <c r="E17" s="22"/>
      <c r="F17" s="22"/>
      <c r="G17" s="22"/>
    </row>
    <row r="18" spans="2:7" ht="30" customHeight="1" x14ac:dyDescent="0.3">
      <c r="B18" s="22"/>
      <c r="C18" s="22"/>
      <c r="D18" s="22"/>
      <c r="E18" s="22"/>
      <c r="F18" s="22"/>
      <c r="G18" s="22"/>
    </row>
    <row r="19" spans="2:7" ht="30" customHeight="1" x14ac:dyDescent="0.3">
      <c r="B19" s="28" t="s">
        <v>48</v>
      </c>
      <c r="C19" s="22"/>
      <c r="D19" s="22"/>
      <c r="E19" s="22"/>
      <c r="F19" s="22"/>
      <c r="G19" s="22"/>
    </row>
    <row r="20" spans="2:7" ht="30" customHeight="1" x14ac:dyDescent="0.3">
      <c r="B20" s="27" t="s">
        <v>40</v>
      </c>
      <c r="C20" s="22"/>
      <c r="D20" s="22"/>
      <c r="E20" s="22"/>
      <c r="F20" s="22"/>
      <c r="G20" s="22"/>
    </row>
    <row r="21" spans="2:7" ht="30" customHeight="1" x14ac:dyDescent="0.3">
      <c r="B21" s="27" t="s">
        <v>41</v>
      </c>
      <c r="C21" s="22"/>
      <c r="D21" s="22"/>
      <c r="E21" s="22"/>
      <c r="F21" s="22"/>
      <c r="G21" s="22"/>
    </row>
    <row r="22" spans="2:7" ht="30" customHeight="1" x14ac:dyDescent="0.3">
      <c r="B22" s="27" t="s">
        <v>42</v>
      </c>
      <c r="C22" s="22"/>
      <c r="D22" s="22"/>
      <c r="E22" s="22"/>
      <c r="F22" s="22"/>
      <c r="G22" s="22"/>
    </row>
    <row r="23" spans="2:7" ht="30" customHeight="1" x14ac:dyDescent="0.3">
      <c r="B23" s="27" t="s">
        <v>43</v>
      </c>
      <c r="C23" s="22"/>
      <c r="D23" s="22"/>
      <c r="E23" s="22"/>
      <c r="F23" s="22"/>
      <c r="G23" s="22"/>
    </row>
    <row r="24" spans="2:7" ht="30" customHeight="1" x14ac:dyDescent="0.3">
      <c r="B24" s="27" t="s">
        <v>44</v>
      </c>
      <c r="C24" s="22"/>
      <c r="D24" s="22"/>
      <c r="E24" s="22"/>
      <c r="F24" s="22"/>
      <c r="G24" s="22"/>
    </row>
    <row r="25" spans="2:7" ht="30" customHeight="1" x14ac:dyDescent="0.3">
      <c r="B25" s="27" t="s">
        <v>45</v>
      </c>
      <c r="C25" s="22"/>
      <c r="D25" s="22"/>
      <c r="E25" s="22"/>
      <c r="F25" s="22"/>
      <c r="G25" s="22"/>
    </row>
    <row r="26" spans="2:7" ht="30" customHeight="1" x14ac:dyDescent="0.3">
      <c r="B26" s="27" t="s">
        <v>46</v>
      </c>
      <c r="C26" s="22"/>
      <c r="D26" s="22"/>
      <c r="E26" s="22"/>
      <c r="F26" s="22"/>
      <c r="G26" s="22"/>
    </row>
    <row r="27" spans="2:7" ht="30" customHeight="1" x14ac:dyDescent="0.3">
      <c r="B27" s="27" t="s">
        <v>47</v>
      </c>
      <c r="C27" s="22"/>
      <c r="D27" s="22"/>
      <c r="E27" s="22"/>
      <c r="F27" s="22"/>
      <c r="G27" s="22"/>
    </row>
    <row r="28" spans="2:7" x14ac:dyDescent="0.3">
      <c r="B28" s="22"/>
      <c r="C28" s="22"/>
      <c r="D28" s="22"/>
      <c r="E28" s="22"/>
      <c r="F28" s="22"/>
      <c r="G28" s="22"/>
    </row>
    <row r="29" spans="2:7" x14ac:dyDescent="0.3">
      <c r="B29" s="22"/>
      <c r="C29" s="22"/>
      <c r="D29" s="22"/>
      <c r="E29" s="22"/>
      <c r="F29" s="22"/>
      <c r="G29" s="22"/>
    </row>
    <row r="30" spans="2:7" x14ac:dyDescent="0.3">
      <c r="B30" s="22"/>
      <c r="C30" s="22"/>
      <c r="D30" s="22"/>
      <c r="E30" s="22"/>
      <c r="F30" s="22"/>
      <c r="G30" s="22"/>
    </row>
    <row r="31" spans="2:7" x14ac:dyDescent="0.3">
      <c r="B31" s="22"/>
      <c r="C31" s="22"/>
      <c r="D31" s="22"/>
      <c r="E31" s="22"/>
      <c r="F31" s="22"/>
      <c r="G31" s="22"/>
    </row>
    <row r="32" spans="2:7" x14ac:dyDescent="0.3">
      <c r="B32" s="22"/>
      <c r="C32" s="22"/>
      <c r="D32" s="22"/>
      <c r="E32" s="22"/>
      <c r="F32" s="22"/>
      <c r="G32" s="22"/>
    </row>
    <row r="33" spans="2:7" x14ac:dyDescent="0.3">
      <c r="B33" s="22"/>
      <c r="C33" s="22"/>
      <c r="D33" s="22"/>
      <c r="E33" s="22"/>
      <c r="F33" s="22"/>
      <c r="G33" s="22"/>
    </row>
    <row r="34" spans="2:7" x14ac:dyDescent="0.3">
      <c r="B34" s="22"/>
      <c r="C34" s="22"/>
      <c r="D34" s="22"/>
      <c r="E34" s="22"/>
      <c r="F34" s="22"/>
      <c r="G34" s="22"/>
    </row>
    <row r="35" spans="2:7" x14ac:dyDescent="0.3">
      <c r="B35" s="22"/>
      <c r="C35" s="22"/>
      <c r="D35" s="22"/>
      <c r="E35" s="22"/>
      <c r="F35" s="22"/>
      <c r="G35" s="22"/>
    </row>
    <row r="36" spans="2:7" x14ac:dyDescent="0.3">
      <c r="B36" s="22"/>
      <c r="C36" s="22"/>
      <c r="D36" s="22"/>
      <c r="E36" s="22"/>
      <c r="F36" s="22"/>
      <c r="G36" s="22"/>
    </row>
    <row r="37" spans="2:7" x14ac:dyDescent="0.3">
      <c r="B37" s="22"/>
      <c r="C37" s="22"/>
      <c r="D37" s="22"/>
      <c r="E37" s="22"/>
      <c r="F37" s="22"/>
      <c r="G37" s="22"/>
    </row>
    <row r="38" spans="2:7" x14ac:dyDescent="0.3">
      <c r="B38" s="22"/>
      <c r="C38" s="22"/>
      <c r="D38" s="22"/>
      <c r="E38" s="22"/>
      <c r="F38" s="22"/>
      <c r="G38" s="22"/>
    </row>
    <row r="39" spans="2:7" x14ac:dyDescent="0.3">
      <c r="B39" s="22"/>
      <c r="C39" s="22"/>
      <c r="D39" s="22"/>
      <c r="E39" s="22"/>
      <c r="F39" s="22"/>
      <c r="G39" s="22"/>
    </row>
    <row r="40" spans="2:7" x14ac:dyDescent="0.3">
      <c r="B40" s="22"/>
      <c r="C40" s="22"/>
      <c r="D40" s="22"/>
      <c r="E40" s="22"/>
      <c r="F40" s="22"/>
      <c r="G40" s="22"/>
    </row>
    <row r="41" spans="2:7" x14ac:dyDescent="0.3">
      <c r="B41" s="22"/>
      <c r="C41" s="22"/>
      <c r="D41" s="22"/>
      <c r="E41" s="22"/>
      <c r="F41" s="22"/>
      <c r="G41" s="22"/>
    </row>
    <row r="42" spans="2:7" x14ac:dyDescent="0.3">
      <c r="B42" s="22"/>
      <c r="C42" s="22"/>
      <c r="D42" s="22"/>
      <c r="E42" s="22"/>
      <c r="F42" s="22"/>
      <c r="G42" s="22"/>
    </row>
  </sheetData>
  <dataValidations count="1">
    <dataValidation type="list" allowBlank="1" showInputMessage="1" showErrorMessage="1" sqref="C12:C16" xr:uid="{7AF1AB98-F13F-4197-BA62-714CC549C1A9}">
      <formula1>$F$2:$F$3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8BC5F-A8D4-4066-82E2-63D6BFF28676}">
  <dimension ref="B2:K34"/>
  <sheetViews>
    <sheetView workbookViewId="0">
      <selection activeCell="B2" sqref="B2:K2"/>
    </sheetView>
  </sheetViews>
  <sheetFormatPr defaultRowHeight="14.4" x14ac:dyDescent="0.3"/>
  <cols>
    <col min="5" max="5" width="12.5546875" customWidth="1"/>
    <col min="11" max="11" width="12.44140625" customWidth="1"/>
  </cols>
  <sheetData>
    <row r="2" spans="2:11" x14ac:dyDescent="0.3">
      <c r="B2" s="55"/>
      <c r="C2" s="55"/>
      <c r="D2" s="55"/>
      <c r="E2" s="55"/>
      <c r="F2" s="55"/>
      <c r="G2" s="55"/>
      <c r="H2" s="55"/>
      <c r="I2" s="55"/>
      <c r="J2" s="55"/>
      <c r="K2" s="55"/>
    </row>
    <row r="5" spans="2:11" x14ac:dyDescent="0.3">
      <c r="B5" s="83" t="s">
        <v>50</v>
      </c>
      <c r="C5" s="83"/>
      <c r="D5" s="83"/>
      <c r="E5" s="83"/>
      <c r="F5" s="83"/>
      <c r="G5" s="83"/>
      <c r="H5" s="83"/>
      <c r="I5" s="83"/>
      <c r="J5" s="83"/>
      <c r="K5" s="83"/>
    </row>
    <row r="6" spans="2:11" x14ac:dyDescent="0.3">
      <c r="B6" s="83"/>
      <c r="C6" s="83"/>
      <c r="D6" s="83"/>
      <c r="E6" s="83"/>
      <c r="F6" s="83"/>
      <c r="G6" s="83"/>
      <c r="H6" s="83"/>
      <c r="I6" s="83"/>
      <c r="J6" s="83"/>
      <c r="K6" s="83"/>
    </row>
    <row r="8" spans="2:11" x14ac:dyDescent="0.3">
      <c r="B8" s="86" t="s">
        <v>51</v>
      </c>
      <c r="C8" s="87"/>
      <c r="D8" s="87"/>
      <c r="E8" s="88"/>
      <c r="H8" s="86" t="s">
        <v>52</v>
      </c>
      <c r="I8" s="87"/>
      <c r="J8" s="87"/>
      <c r="K8" s="88"/>
    </row>
    <row r="9" spans="2:11" x14ac:dyDescent="0.3">
      <c r="B9" s="34" t="s">
        <v>53</v>
      </c>
      <c r="C9" s="34" t="s">
        <v>31</v>
      </c>
      <c r="D9" s="34" t="s">
        <v>54</v>
      </c>
      <c r="E9" s="34" t="s">
        <v>55</v>
      </c>
      <c r="H9" s="34" t="s">
        <v>53</v>
      </c>
      <c r="I9" s="34" t="s">
        <v>31</v>
      </c>
      <c r="J9" s="34" t="s">
        <v>54</v>
      </c>
      <c r="K9" s="34" t="s">
        <v>55</v>
      </c>
    </row>
    <row r="10" spans="2:11" x14ac:dyDescent="0.3">
      <c r="B10" s="89">
        <v>700</v>
      </c>
      <c r="C10" s="30"/>
      <c r="D10" s="30"/>
      <c r="E10" s="30"/>
      <c r="F10" s="31"/>
      <c r="G10" s="31"/>
      <c r="H10" s="89">
        <v>700</v>
      </c>
      <c r="I10" s="30"/>
      <c r="J10" s="30"/>
      <c r="K10" s="30"/>
    </row>
    <row r="11" spans="2:11" x14ac:dyDescent="0.3">
      <c r="B11" s="89"/>
      <c r="C11" s="30"/>
      <c r="D11" s="30"/>
      <c r="E11" s="30"/>
      <c r="F11" s="31"/>
      <c r="G11" s="31"/>
      <c r="H11" s="89"/>
      <c r="I11" s="30"/>
      <c r="J11" s="30"/>
      <c r="K11" s="30"/>
    </row>
    <row r="12" spans="2:11" x14ac:dyDescent="0.3">
      <c r="B12" s="89"/>
      <c r="C12" s="30"/>
      <c r="D12" s="30"/>
      <c r="E12" s="30"/>
      <c r="F12" s="31"/>
      <c r="G12" s="31"/>
      <c r="H12" s="89"/>
      <c r="I12" s="30"/>
      <c r="J12" s="30"/>
      <c r="K12" s="30"/>
    </row>
    <row r="13" spans="2:11" x14ac:dyDescent="0.3">
      <c r="B13" s="89">
        <v>680</v>
      </c>
      <c r="C13" s="30"/>
      <c r="D13" s="30"/>
      <c r="E13" s="30"/>
      <c r="F13" s="31"/>
      <c r="G13" s="31"/>
      <c r="H13" s="89"/>
      <c r="I13" s="30"/>
      <c r="J13" s="30"/>
      <c r="K13" s="30"/>
    </row>
    <row r="14" spans="2:11" x14ac:dyDescent="0.3">
      <c r="B14" s="89"/>
      <c r="C14" s="30"/>
      <c r="D14" s="30"/>
      <c r="E14" s="30"/>
      <c r="F14" s="31"/>
      <c r="G14" s="31"/>
      <c r="H14" s="89"/>
      <c r="I14" s="30"/>
      <c r="J14" s="30"/>
      <c r="K14" s="30"/>
    </row>
    <row r="15" spans="2:11" x14ac:dyDescent="0.3">
      <c r="B15" s="89"/>
      <c r="C15" s="30"/>
      <c r="D15" s="30"/>
      <c r="E15" s="30"/>
      <c r="F15" s="31"/>
      <c r="G15" s="31"/>
      <c r="H15" s="89"/>
      <c r="I15" s="30"/>
      <c r="J15" s="30"/>
      <c r="K15" s="30"/>
    </row>
    <row r="16" spans="2:11" x14ac:dyDescent="0.3">
      <c r="B16" s="89">
        <v>660</v>
      </c>
      <c r="C16" s="30"/>
      <c r="D16" s="30"/>
      <c r="E16" s="30"/>
      <c r="F16" s="31"/>
      <c r="G16" s="31"/>
      <c r="H16" s="90"/>
      <c r="I16" s="30"/>
      <c r="J16" s="30"/>
      <c r="K16" s="30"/>
    </row>
    <row r="17" spans="2:11" x14ac:dyDescent="0.3">
      <c r="B17" s="89"/>
      <c r="C17" s="30"/>
      <c r="D17" s="30"/>
      <c r="E17" s="30"/>
      <c r="F17" s="31"/>
      <c r="G17" s="31"/>
      <c r="H17" s="89"/>
      <c r="I17" s="30"/>
      <c r="J17" s="30"/>
      <c r="K17" s="30"/>
    </row>
    <row r="18" spans="2:11" x14ac:dyDescent="0.3">
      <c r="B18" s="30">
        <v>640</v>
      </c>
      <c r="C18" s="30"/>
      <c r="D18" s="30"/>
      <c r="E18" s="30"/>
      <c r="F18" s="31"/>
      <c r="G18" s="31"/>
      <c r="H18" s="30"/>
      <c r="I18" s="30"/>
      <c r="J18" s="30"/>
      <c r="K18" s="30"/>
    </row>
    <row r="19" spans="2:11" x14ac:dyDescent="0.3">
      <c r="B19" s="32">
        <v>620</v>
      </c>
      <c r="C19" s="29"/>
      <c r="D19" s="29"/>
      <c r="E19" s="29"/>
    </row>
    <row r="25" spans="2:11" x14ac:dyDescent="0.3">
      <c r="B25" s="83" t="s">
        <v>49</v>
      </c>
      <c r="C25" s="83"/>
      <c r="D25" s="83"/>
      <c r="E25" s="83"/>
      <c r="F25" s="83"/>
      <c r="G25" s="83"/>
      <c r="H25" s="83"/>
      <c r="I25" s="83"/>
      <c r="J25" s="83"/>
      <c r="K25" s="83"/>
    </row>
    <row r="26" spans="2:11" x14ac:dyDescent="0.3"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8" spans="2:11" x14ac:dyDescent="0.3">
      <c r="B28" s="86" t="s">
        <v>51</v>
      </c>
      <c r="C28" s="87"/>
      <c r="D28" s="87"/>
      <c r="E28" s="88"/>
      <c r="H28" s="86" t="s">
        <v>52</v>
      </c>
      <c r="I28" s="87"/>
      <c r="J28" s="87"/>
      <c r="K28" s="88"/>
    </row>
    <row r="29" spans="2:11" x14ac:dyDescent="0.3">
      <c r="B29" s="34" t="s">
        <v>53</v>
      </c>
      <c r="C29" s="34" t="s">
        <v>31</v>
      </c>
      <c r="D29" s="34" t="s">
        <v>54</v>
      </c>
      <c r="E29" s="34" t="s">
        <v>55</v>
      </c>
      <c r="H29" s="34" t="s">
        <v>53</v>
      </c>
      <c r="I29" s="34" t="s">
        <v>31</v>
      </c>
      <c r="J29" s="34" t="s">
        <v>54</v>
      </c>
      <c r="K29" s="34" t="s">
        <v>55</v>
      </c>
    </row>
    <row r="30" spans="2:11" x14ac:dyDescent="0.3">
      <c r="B30" s="84">
        <v>700</v>
      </c>
      <c r="C30" s="30"/>
      <c r="D30" s="30"/>
      <c r="E30" s="30"/>
      <c r="F30" s="31"/>
      <c r="G30" s="31"/>
      <c r="H30" s="30">
        <v>700</v>
      </c>
      <c r="I30" s="30"/>
      <c r="J30" s="30"/>
      <c r="K30" s="30"/>
    </row>
    <row r="31" spans="2:11" x14ac:dyDescent="0.3">
      <c r="B31" s="85"/>
      <c r="C31" s="30"/>
      <c r="D31" s="30"/>
      <c r="E31" s="30"/>
      <c r="F31" s="31"/>
      <c r="G31" s="31"/>
      <c r="H31" s="84">
        <v>680</v>
      </c>
      <c r="I31" s="30"/>
      <c r="J31" s="30"/>
      <c r="K31" s="30"/>
    </row>
    <row r="32" spans="2:11" x14ac:dyDescent="0.3">
      <c r="B32" s="84">
        <v>680</v>
      </c>
      <c r="C32" s="30"/>
      <c r="D32" s="30"/>
      <c r="E32" s="30"/>
      <c r="F32" s="31"/>
      <c r="G32" s="31"/>
      <c r="H32" s="85"/>
      <c r="I32" s="30"/>
      <c r="J32" s="30"/>
      <c r="K32" s="30"/>
    </row>
    <row r="33" spans="2:11" x14ac:dyDescent="0.3">
      <c r="B33" s="85"/>
      <c r="C33" s="30"/>
      <c r="D33" s="30"/>
      <c r="E33" s="30"/>
      <c r="F33" s="31"/>
      <c r="G33" s="31"/>
      <c r="H33" s="30">
        <v>660</v>
      </c>
      <c r="I33" s="30"/>
      <c r="J33" s="30"/>
      <c r="K33" s="30"/>
    </row>
    <row r="34" spans="2:11" x14ac:dyDescent="0.3">
      <c r="B34" s="30">
        <v>660</v>
      </c>
      <c r="C34" s="30"/>
      <c r="D34" s="30"/>
      <c r="E34" s="30"/>
      <c r="F34" s="31"/>
      <c r="G34" s="31"/>
      <c r="H34" s="33"/>
      <c r="I34" s="33"/>
      <c r="J34" s="33"/>
      <c r="K34" s="33"/>
    </row>
  </sheetData>
  <mergeCells count="16">
    <mergeCell ref="B2:K2"/>
    <mergeCell ref="B5:K6"/>
    <mergeCell ref="B25:K26"/>
    <mergeCell ref="B30:B31"/>
    <mergeCell ref="B32:B33"/>
    <mergeCell ref="H31:H32"/>
    <mergeCell ref="H28:K28"/>
    <mergeCell ref="H8:K8"/>
    <mergeCell ref="B8:E8"/>
    <mergeCell ref="B28:E28"/>
    <mergeCell ref="B10:B12"/>
    <mergeCell ref="B13:B15"/>
    <mergeCell ref="H10:H12"/>
    <mergeCell ref="H13:H15"/>
    <mergeCell ref="B16:B17"/>
    <mergeCell ref="H16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ICF Worksheet</vt:lpstr>
      <vt:lpstr>Sheet1</vt:lpstr>
      <vt:lpstr>Sheet2</vt:lpstr>
      <vt:lpstr>'ICF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Jennifer Tatta</cp:lastModifiedBy>
  <cp:lastPrinted>2023-11-02T20:12:18Z</cp:lastPrinted>
  <dcterms:created xsi:type="dcterms:W3CDTF">2018-02-16T16:15:47Z</dcterms:created>
  <dcterms:modified xsi:type="dcterms:W3CDTF">2023-12-20T20:36:49Z</dcterms:modified>
</cp:coreProperties>
</file>